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2"/>
  </bookViews>
  <sheets>
    <sheet name="valorização remuneratória" sheetId="1" r:id="rId1"/>
    <sheet name="remuneração líquida" sheetId="3" r:id="rId2"/>
    <sheet name="Folha2" sheetId="2" state="hidden" r:id="rId3"/>
  </sheets>
  <definedNames>
    <definedName name="escindice">Folha2!$B$2:$B$11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/>
  <c r="L14"/>
  <c r="L13"/>
  <c r="L12"/>
  <c r="L11"/>
  <c r="G8" i="1"/>
  <c r="G17"/>
  <c r="G16"/>
  <c r="G15"/>
  <c r="G14"/>
  <c r="F14"/>
  <c r="F7"/>
  <c r="G10"/>
  <c r="G9"/>
  <c r="G7"/>
  <c r="G12"/>
  <c r="O15" l="1"/>
  <c r="P15" s="1"/>
  <c r="O12"/>
  <c r="Y13" s="1"/>
  <c r="P12" l="1"/>
  <c r="Z13" s="1"/>
  <c r="Z14"/>
  <c r="Q15"/>
  <c r="Y14"/>
  <c r="Q12" l="1"/>
  <c r="AA13" s="1"/>
  <c r="R15"/>
  <c r="AA14"/>
  <c r="R12" l="1"/>
  <c r="AB13" s="1"/>
  <c r="S15"/>
  <c r="AB14"/>
  <c r="S12" l="1"/>
  <c r="T12" s="1"/>
  <c r="T15"/>
  <c r="AC14"/>
  <c r="AC13" l="1"/>
  <c r="U15"/>
  <c r="AD14"/>
  <c r="U12"/>
  <c r="AD13"/>
  <c r="V15" l="1"/>
  <c r="AE14"/>
  <c r="V12"/>
  <c r="AE13"/>
  <c r="W15" l="1"/>
  <c r="AF14"/>
  <c r="W12"/>
  <c r="AF13"/>
  <c r="X15" l="1"/>
  <c r="AH14" s="1"/>
  <c r="AG14"/>
  <c r="X12"/>
  <c r="AH13" s="1"/>
  <c r="AG13"/>
  <c r="AI13" l="1"/>
  <c r="H12" s="1"/>
  <c r="E11" i="3" s="1"/>
  <c r="AI14" i="1"/>
  <c r="M11" i="3" l="1"/>
  <c r="H11"/>
  <c r="I11"/>
  <c r="G11"/>
  <c r="AI15" i="1"/>
  <c r="AG15" s="1"/>
  <c r="AE17" s="1"/>
  <c r="H8" s="1"/>
  <c r="H15" s="1"/>
  <c r="E13" i="3" s="1"/>
  <c r="H13" l="1"/>
  <c r="I13"/>
  <c r="G13"/>
  <c r="AF15" i="1"/>
  <c r="AE16" s="1"/>
  <c r="H7" s="1"/>
  <c r="H14" s="1"/>
  <c r="E12" i="3" s="1"/>
  <c r="AH15" i="1"/>
  <c r="AE18" s="1"/>
  <c r="H9" s="1"/>
  <c r="H16" s="1"/>
  <c r="E14" i="3" s="1"/>
  <c r="AE19" i="1"/>
  <c r="H10" s="1"/>
  <c r="H17" s="1"/>
  <c r="E15" i="3" s="1"/>
  <c r="M13" l="1"/>
  <c r="N13" s="1"/>
  <c r="I14"/>
  <c r="G14"/>
  <c r="H14"/>
  <c r="G15"/>
  <c r="H15"/>
  <c r="I15"/>
  <c r="G12"/>
  <c r="H12"/>
  <c r="I12"/>
  <c r="M14" l="1"/>
  <c r="N14" s="1"/>
  <c r="M12"/>
  <c r="N12" s="1"/>
  <c r="M15"/>
  <c r="N15" s="1"/>
</calcChain>
</file>

<file path=xl/sharedStrings.xml><?xml version="1.0" encoding="utf-8"?>
<sst xmlns="http://schemas.openxmlformats.org/spreadsheetml/2006/main" count="67" uniqueCount="46">
  <si>
    <t>escalão e índice</t>
  </si>
  <si>
    <t>1.º / 167</t>
  </si>
  <si>
    <t>2.º / 188</t>
  </si>
  <si>
    <t>3.º / 205</t>
  </si>
  <si>
    <t>4.º / 218</t>
  </si>
  <si>
    <t>5.º / 235</t>
  </si>
  <si>
    <t>6.º / 245</t>
  </si>
  <si>
    <t>7.º / 272</t>
  </si>
  <si>
    <t>8.º / 299</t>
  </si>
  <si>
    <t>9.º / 340</t>
  </si>
  <si>
    <t>10.º / 370</t>
  </si>
  <si>
    <t>Quais são o seu escalão e índice remuneratório …</t>
  </si>
  <si>
    <t>… atualmente?</t>
  </si>
  <si>
    <t>... após a progressão?</t>
  </si>
  <si>
    <t>SPRA - A força de estarmos unidos!</t>
  </si>
  <si>
    <t>www.spra.pt     ·     www.fenprof.pt     ·     www.cgtp.pt</t>
  </si>
  <si>
    <t>Determinação de
valorizações remuneratórias</t>
  </si>
  <si>
    <t>Em resultado de
progressões ou reposicionamento, enquadradas pelo OE2018.</t>
  </si>
  <si>
    <t>Previsão válida
para os anos civis:</t>
  </si>
  <si>
    <t>indicar</t>
  </si>
  <si>
    <t>2018     ·     2019</t>
  </si>
  <si>
    <t>2. Introduzir o número de dias que efetivamente trabalhou nesse mês.</t>
  </si>
  <si>
    <t>3. Caso se aplique, alterar os campos necessários (p.e., caso não pertença à ADSE, apagar a taxa respetiva).</t>
  </si>
  <si>
    <t>Remuneração mensal
(valor ilíquido)</t>
  </si>
  <si>
    <t>IRS</t>
  </si>
  <si>
    <t>ADSE</t>
  </si>
  <si>
    <t>CGA ou    Seg. Social</t>
  </si>
  <si>
    <t>Subídio de refeição</t>
  </si>
  <si>
    <t>taxa</t>
  </si>
  <si>
    <t>valor</t>
  </si>
  <si>
    <t>n.º de dias úteis que trabalhou</t>
  </si>
  <si>
    <t>Subsídio de refeição diário</t>
  </si>
  <si>
    <t>valor total do subsídio neste mês</t>
  </si>
  <si>
    <t>Vencimento inicial:</t>
  </si>
  <si>
    <t xml:space="preserve">Vencimento resultante da progressão na … </t>
  </si>
  <si>
    <t>… 1.ª fase:</t>
  </si>
  <si>
    <t xml:space="preserve"> … 2.ª fase:</t>
  </si>
  <si>
    <t>… 3.ª fase:</t>
  </si>
  <si>
    <t>… 4.ª fase:</t>
  </si>
  <si>
    <t>Previsão da remuneração mensal líquida
para as diferentes valorizações remuneratórias</t>
  </si>
  <si>
    <t>* Com desconto de: IRS / ADSE / CGA ou Seg. Social.</t>
  </si>
  <si>
    <t>Remuneração líquida
mensal *</t>
  </si>
  <si>
    <t>Progressão salarial nas diferentes
fases</t>
  </si>
  <si>
    <r>
      <rPr>
        <b/>
        <sz val="18"/>
        <color rgb="FF002060"/>
        <rFont val="Bradley Hand ITC"/>
        <family val="4"/>
      </rPr>
      <t>SPRA</t>
    </r>
    <r>
      <rPr>
        <b/>
        <sz val="13"/>
        <color rgb="FF0070C0"/>
        <rFont val="Bradley Hand ITC"/>
        <family val="4"/>
      </rPr>
      <t xml:space="preserve">
</t>
    </r>
    <r>
      <rPr>
        <b/>
        <sz val="13"/>
        <color theme="9" tint="-0.499984740745262"/>
        <rFont val="Bradley Hand ITC"/>
        <family val="4"/>
      </rPr>
      <t>A força de estarmos unidos!</t>
    </r>
    <r>
      <rPr>
        <b/>
        <sz val="5"/>
        <color rgb="FF0070C0"/>
        <rFont val="Bradley Hand ITC"/>
        <family val="4"/>
      </rPr>
      <t xml:space="preserve">
</t>
    </r>
    <r>
      <rPr>
        <b/>
        <sz val="13"/>
        <color theme="8" tint="-0.499984740745262"/>
        <rFont val="Bradley Hand ITC"/>
        <family val="4"/>
      </rPr>
      <t>www.spra.pt · www.fenprof.pt · www.cgtp.pt</t>
    </r>
  </si>
  <si>
    <t>Nota: A determinação do valor dos subsídios de férias e de Natal depende do rendimento bruto anual de cada docente, pelo que o seu cálculo deve ser feito individualmente.
Um valor obtido através de simulação será muito falível.</t>
  </si>
  <si>
    <t>1. Introduzir a taxa de IRS (consultar aqui). É PROVÁVEL que a taxa de cada valorização SEJA DIFERENTE.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</si>
</sst>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4"/>
      <color theme="1"/>
      <name val="Garamond"/>
      <family val="1"/>
    </font>
    <font>
      <u/>
      <sz val="14"/>
      <color theme="4" tint="-0.499984740745262"/>
      <name val="Garamond"/>
      <family val="1"/>
    </font>
    <font>
      <b/>
      <i/>
      <sz val="14"/>
      <color theme="6" tint="-0.499984740745262"/>
      <name val="Garamond"/>
      <family val="1"/>
    </font>
    <font>
      <u/>
      <sz val="20"/>
      <color theme="4" tint="-0.499984740745262"/>
      <name val="Garamond"/>
      <family val="1"/>
    </font>
    <font>
      <b/>
      <sz val="14"/>
      <color theme="4" tint="-0.499984740745262"/>
      <name val="Garamond"/>
      <family val="1"/>
    </font>
    <font>
      <b/>
      <sz val="14"/>
      <color theme="9" tint="-0.499984740745262"/>
      <name val="Bradley Hand ITC"/>
      <family val="4"/>
    </font>
    <font>
      <b/>
      <i/>
      <sz val="14"/>
      <color theme="6" tint="-0.499984740745262"/>
      <name val="Bradley Hand ITC"/>
      <family val="4"/>
    </font>
    <font>
      <u/>
      <sz val="20"/>
      <color theme="1"/>
      <name val="Calibri"/>
      <family val="2"/>
      <scheme val="minor"/>
    </font>
    <font>
      <sz val="14"/>
      <color theme="1"/>
      <name val="Bradley Hand ITC"/>
      <family val="4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8"/>
      <color theme="6" tint="-0.499984740745262"/>
      <name val="Calibri"/>
      <family val="2"/>
      <scheme val="minor"/>
    </font>
    <font>
      <sz val="18"/>
      <color theme="8" tint="-0.499984740745262"/>
      <name val="Calibri"/>
      <family val="2"/>
      <scheme val="minor"/>
    </font>
    <font>
      <b/>
      <u/>
      <sz val="24"/>
      <color theme="9" tint="-0.499984740745262"/>
      <name val="Calibri"/>
      <family val="2"/>
      <scheme val="minor"/>
    </font>
    <font>
      <u/>
      <sz val="14"/>
      <color theme="8" tint="-0.249977111117893"/>
      <name val="Calibri"/>
      <family val="2"/>
      <scheme val="minor"/>
    </font>
    <font>
      <b/>
      <sz val="13"/>
      <color rgb="FF0070C0"/>
      <name val="Bradley Hand ITC"/>
      <family val="4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9" tint="-0.499984740745262"/>
      <name val="Bradley Hand ITC"/>
      <family val="4"/>
    </font>
    <font>
      <b/>
      <sz val="18"/>
      <color rgb="FF002060"/>
      <name val="Bradley Hand ITC"/>
      <family val="4"/>
    </font>
    <font>
      <b/>
      <sz val="5"/>
      <color rgb="FF0070C0"/>
      <name val="Bradley Hand ITC"/>
      <family val="4"/>
    </font>
    <font>
      <b/>
      <sz val="13"/>
      <color theme="8" tint="-0.499984740745262"/>
      <name val="Bradley Hand ITC"/>
      <family val="4"/>
    </font>
    <font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2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/>
    <xf numFmtId="0" fontId="0" fillId="3" borderId="0" xfId="0" applyFill="1"/>
    <xf numFmtId="0" fontId="5" fillId="3" borderId="0" xfId="0" applyFont="1" applyFill="1" applyAlignment="1"/>
    <xf numFmtId="164" fontId="3" fillId="3" borderId="0" xfId="0" applyNumberFormat="1" applyFont="1" applyFill="1"/>
    <xf numFmtId="0" fontId="3" fillId="3" borderId="0" xfId="0" applyFont="1" applyFill="1" applyAlignment="1">
      <alignment vertical="center"/>
    </xf>
    <xf numFmtId="0" fontId="3" fillId="6" borderId="0" xfId="0" applyFont="1" applyFill="1" applyBorder="1" applyAlignment="1">
      <alignment horizontal="right" indent="1"/>
    </xf>
    <xf numFmtId="164" fontId="3" fillId="6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 indent="1"/>
    </xf>
    <xf numFmtId="0" fontId="0" fillId="3" borderId="0" xfId="0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right" indent="1"/>
    </xf>
    <xf numFmtId="164" fontId="3" fillId="5" borderId="0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right" indent="1"/>
    </xf>
    <xf numFmtId="0" fontId="3" fillId="4" borderId="0" xfId="0" applyFont="1" applyFill="1" applyAlignment="1">
      <alignment horizontal="right" indent="1"/>
    </xf>
    <xf numFmtId="0" fontId="0" fillId="5" borderId="0" xfId="0" applyFill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164" fontId="15" fillId="0" borderId="2" xfId="0" applyNumberFormat="1" applyFont="1" applyBorder="1" applyAlignment="1">
      <alignment horizontal="center" vertical="center" shrinkToFit="1"/>
    </xf>
    <xf numFmtId="164" fontId="16" fillId="0" borderId="2" xfId="0" applyNumberFormat="1" applyFont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right" vertical="center" indent="1"/>
    </xf>
    <xf numFmtId="0" fontId="12" fillId="5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64" fontId="17" fillId="8" borderId="2" xfId="0" applyNumberFormat="1" applyFont="1" applyFill="1" applyBorder="1" applyAlignment="1">
      <alignment horizontal="center" vertical="center" shrinkToFit="1"/>
    </xf>
    <xf numFmtId="165" fontId="15" fillId="8" borderId="2" xfId="0" applyNumberFormat="1" applyFont="1" applyFill="1" applyBorder="1" applyAlignment="1">
      <alignment horizontal="center" vertical="center" shrinkToFit="1"/>
    </xf>
    <xf numFmtId="164" fontId="16" fillId="7" borderId="2" xfId="0" applyNumberFormat="1" applyFont="1" applyFill="1" applyBorder="1" applyAlignment="1">
      <alignment horizontal="center" vertical="center" shrinkToFit="1"/>
    </xf>
    <xf numFmtId="164" fontId="16" fillId="4" borderId="2" xfId="0" applyNumberFormat="1" applyFont="1" applyFill="1" applyBorder="1" applyAlignment="1">
      <alignment horizontal="center" vertical="center" shrinkToFit="1"/>
    </xf>
    <xf numFmtId="3" fontId="17" fillId="8" borderId="2" xfId="0" applyNumberFormat="1" applyFont="1" applyFill="1" applyBorder="1" applyAlignment="1">
      <alignment horizontal="center" vertical="center" shrinkToFit="1"/>
    </xf>
    <xf numFmtId="164" fontId="17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44" fontId="8" fillId="3" borderId="0" xfId="1" applyNumberFormat="1" applyFont="1" applyFill="1" applyAlignment="1" applyProtection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right" vertical="center" indent="1"/>
    </xf>
    <xf numFmtId="0" fontId="14" fillId="5" borderId="2" xfId="0" applyFont="1" applyFill="1" applyBorder="1" applyAlignment="1">
      <alignment horizontal="center" vertical="center" textRotation="90" wrapText="1"/>
    </xf>
    <xf numFmtId="0" fontId="18" fillId="5" borderId="0" xfId="0" applyFont="1" applyFill="1" applyAlignment="1">
      <alignment horizontal="center" wrapText="1"/>
    </xf>
    <xf numFmtId="0" fontId="27" fillId="0" borderId="0" xfId="1" applyFont="1" applyAlignment="1" applyProtection="1">
      <alignment horizontal="left" vertical="center" indent="2"/>
    </xf>
    <xf numFmtId="0" fontId="19" fillId="5" borderId="0" xfId="0" applyFont="1" applyFill="1" applyAlignment="1">
      <alignment horizontal="left" vertical="center" indent="2"/>
    </xf>
    <xf numFmtId="0" fontId="21" fillId="7" borderId="1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3">
    <cellStyle name="Hiperligação" xfId="1" builtinId="8"/>
    <cellStyle name="Normal" xfId="0" builtinId="0"/>
    <cellStyle name="Normal 2" xfId="2"/>
  </cellStyles>
  <dxfs count="6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BAD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224115</xdr:colOff>
      <xdr:row>1</xdr:row>
      <xdr:rowOff>138040</xdr:rowOff>
    </xdr:from>
    <xdr:to>
      <xdr:col>3</xdr:col>
      <xdr:colOff>268939</xdr:colOff>
      <xdr:row>6</xdr:row>
      <xdr:rowOff>33619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586" y="328540"/>
          <a:ext cx="2622177" cy="107219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2</xdr:row>
      <xdr:rowOff>1</xdr:rowOff>
    </xdr:from>
    <xdr:to>
      <xdr:col>1</xdr:col>
      <xdr:colOff>179295</xdr:colOff>
      <xdr:row>3</xdr:row>
      <xdr:rowOff>88370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755" y="365761"/>
          <a:ext cx="2098657" cy="8656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26894</xdr:rowOff>
    </xdr:from>
    <xdr:to>
      <xdr:col>4</xdr:col>
      <xdr:colOff>825909</xdr:colOff>
      <xdr:row>4</xdr:row>
      <xdr:rowOff>53788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024" y="206188"/>
          <a:ext cx="2681603" cy="11116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a.p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pra.pt/images/Mid_115/1971/tab_irs_RA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="115" zoomScaleNormal="115" workbookViewId="0">
      <selection activeCell="H6" sqref="H6"/>
    </sheetView>
  </sheetViews>
  <sheetFormatPr defaultColWidth="0" defaultRowHeight="14.4" zeroHeight="1"/>
  <cols>
    <col min="1" max="1" width="4" customWidth="1"/>
    <col min="2" max="2" width="3.6640625" customWidth="1"/>
    <col min="3" max="3" width="38.6640625" customWidth="1"/>
    <col min="4" max="4" width="8" customWidth="1"/>
    <col min="5" max="5" width="5.33203125" customWidth="1"/>
    <col min="6" max="6" width="28.6640625" customWidth="1"/>
    <col min="7" max="7" width="43.5546875" customWidth="1"/>
    <col min="8" max="8" width="14.5546875" customWidth="1"/>
    <col min="9" max="9" width="4" customWidth="1"/>
    <col min="10" max="10" width="4.33203125" customWidth="1"/>
    <col min="11" max="24" width="9.109375" hidden="1" customWidth="1"/>
    <col min="25" max="30" width="12.33203125" hidden="1" customWidth="1"/>
    <col min="31" max="35" width="0" hidden="1" customWidth="1"/>
    <col min="36" max="16384" width="9.109375" hidden="1"/>
  </cols>
  <sheetData>
    <row r="1" spans="1: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35" ht="18">
      <c r="A2" s="2"/>
      <c r="B2" s="5"/>
      <c r="C2" s="5"/>
      <c r="D2" s="5"/>
      <c r="E2" s="5"/>
      <c r="F2" s="5"/>
      <c r="G2" s="5"/>
      <c r="H2" s="5"/>
      <c r="I2" s="5"/>
      <c r="J2" s="2"/>
    </row>
    <row r="3" spans="1:35" ht="18">
      <c r="A3" s="2"/>
      <c r="B3" s="5"/>
      <c r="C3" s="5"/>
      <c r="D3" s="5"/>
      <c r="E3" s="5"/>
      <c r="F3" s="8"/>
      <c r="G3" s="42" t="s">
        <v>11</v>
      </c>
      <c r="H3" s="42"/>
      <c r="I3" s="5"/>
      <c r="J3" s="2"/>
    </row>
    <row r="4" spans="1:35" ht="18">
      <c r="A4" s="2"/>
      <c r="B4" s="5"/>
      <c r="C4" s="5"/>
      <c r="D4" s="5"/>
      <c r="E4" s="5"/>
      <c r="F4" s="8"/>
      <c r="G4" s="20" t="s">
        <v>12</v>
      </c>
      <c r="H4" s="19" t="s">
        <v>19</v>
      </c>
      <c r="I4" s="5"/>
      <c r="J4" s="2"/>
    </row>
    <row r="5" spans="1:35" ht="18">
      <c r="A5" s="2"/>
      <c r="B5" s="5"/>
      <c r="C5" s="5"/>
      <c r="D5" s="5"/>
      <c r="E5" s="5"/>
      <c r="F5" s="8"/>
      <c r="G5" s="21" t="s">
        <v>13</v>
      </c>
      <c r="H5" s="4" t="s">
        <v>19</v>
      </c>
      <c r="I5" s="5"/>
      <c r="J5" s="2"/>
    </row>
    <row r="6" spans="1:35" ht="18">
      <c r="A6" s="2"/>
      <c r="B6" s="5"/>
      <c r="C6" s="5"/>
      <c r="D6" s="5"/>
      <c r="E6" s="5"/>
      <c r="F6" s="8"/>
      <c r="G6" s="8"/>
      <c r="H6" s="3"/>
      <c r="I6" s="5"/>
      <c r="J6" s="2"/>
    </row>
    <row r="7" spans="1:35" ht="18">
      <c r="A7" s="2"/>
      <c r="B7" s="5"/>
      <c r="C7" s="46" t="s">
        <v>16</v>
      </c>
      <c r="D7" s="46"/>
      <c r="E7" s="5"/>
      <c r="F7" s="48" t="str">
        <f>IF(H5="indicar", "nada", "Valorização remuneratória ilíquida mensal desde:")</f>
        <v>nada</v>
      </c>
      <c r="G7" s="12" t="str">
        <f>IF(H5="indicar", "nada", "janeiro a agosto de 2018 - ")</f>
        <v>nada</v>
      </c>
      <c r="H7" s="13" t="str">
        <f>IF(H5="indicar", "nada", AE16)</f>
        <v>nada</v>
      </c>
      <c r="I7" s="5"/>
      <c r="J7" s="2"/>
    </row>
    <row r="8" spans="1:35" ht="18.75" customHeight="1">
      <c r="A8" s="2"/>
      <c r="B8" s="5"/>
      <c r="C8" s="46"/>
      <c r="D8" s="46"/>
      <c r="E8" s="5"/>
      <c r="F8" s="48"/>
      <c r="G8" s="17" t="str">
        <f>IF(H5="indicar", "nada", "setembro de 2018 a abril de 2019 - ")</f>
        <v>nada</v>
      </c>
      <c r="H8" s="18" t="str">
        <f>IF(H5="indicar", "nada", AE17)</f>
        <v>nada</v>
      </c>
      <c r="I8" s="5"/>
      <c r="J8" s="2"/>
    </row>
    <row r="9" spans="1:35" ht="18">
      <c r="A9" s="2"/>
      <c r="B9" s="5"/>
      <c r="C9" s="46"/>
      <c r="D9" s="46"/>
      <c r="E9" s="5"/>
      <c r="F9" s="48"/>
      <c r="G9" s="12" t="str">
        <f>IF(H5="indicar", "nada", "maio de 2019 a novembro de 2019 - ")</f>
        <v>nada</v>
      </c>
      <c r="H9" s="13" t="str">
        <f>IF(H5="indicar", "nada", AE18)</f>
        <v>nada</v>
      </c>
      <c r="I9" s="5"/>
      <c r="J9" s="2"/>
    </row>
    <row r="10" spans="1:35" ht="18">
      <c r="A10" s="2"/>
      <c r="B10" s="5"/>
      <c r="C10" s="43" t="s">
        <v>17</v>
      </c>
      <c r="D10" s="43"/>
      <c r="E10" s="5"/>
      <c r="F10" s="48"/>
      <c r="G10" s="17" t="str">
        <f>IF(H5="indicar", "nada", "dezembro de 2019 -")</f>
        <v>nada</v>
      </c>
      <c r="H10" s="18" t="str">
        <f>IF(H5="indicar", "nada", AE19)</f>
        <v>nada</v>
      </c>
      <c r="I10" s="5"/>
      <c r="J10" s="2"/>
    </row>
    <row r="11" spans="1:35" ht="18.75" customHeight="1">
      <c r="A11" s="2"/>
      <c r="B11" s="5"/>
      <c r="C11" s="43"/>
      <c r="D11" s="43"/>
      <c r="E11" s="5"/>
      <c r="F11" s="8"/>
      <c r="G11" s="14"/>
      <c r="H11" s="15"/>
      <c r="I11" s="5"/>
      <c r="J11" s="2"/>
    </row>
    <row r="12" spans="1:35" ht="18">
      <c r="A12" s="2"/>
      <c r="B12" s="5"/>
      <c r="C12" s="43"/>
      <c r="D12" s="43"/>
      <c r="E12" s="6"/>
      <c r="F12" s="11"/>
      <c r="G12" s="17" t="str">
        <f>IF(H4="indicar", "nada", "salário ilíquido mensal atual -")</f>
        <v>nada</v>
      </c>
      <c r="H12" s="18" t="str">
        <f>IF(H4="indicar", "nada", AI13)</f>
        <v>nada</v>
      </c>
      <c r="I12" s="6"/>
      <c r="J12" s="2"/>
      <c r="O12" t="str">
        <f>H4</f>
        <v>indicar</v>
      </c>
      <c r="P12" t="str">
        <f>O12</f>
        <v>indicar</v>
      </c>
      <c r="Q12" t="str">
        <f t="shared" ref="Q12:X12" si="0">P12</f>
        <v>indicar</v>
      </c>
      <c r="R12" t="str">
        <f t="shared" si="0"/>
        <v>indicar</v>
      </c>
      <c r="S12" t="str">
        <f t="shared" si="0"/>
        <v>indicar</v>
      </c>
      <c r="T12" t="str">
        <f t="shared" si="0"/>
        <v>indicar</v>
      </c>
      <c r="U12" t="str">
        <f t="shared" si="0"/>
        <v>indicar</v>
      </c>
      <c r="V12" t="str">
        <f t="shared" si="0"/>
        <v>indicar</v>
      </c>
      <c r="W12" t="str">
        <f t="shared" si="0"/>
        <v>indicar</v>
      </c>
      <c r="X12" t="str">
        <f t="shared" si="0"/>
        <v>indicar</v>
      </c>
      <c r="Y12" s="1">
        <v>1518.63</v>
      </c>
      <c r="Z12" s="1">
        <v>1709.6</v>
      </c>
      <c r="AA12" s="1">
        <v>1864.19</v>
      </c>
      <c r="AB12" s="1">
        <v>1982.4</v>
      </c>
      <c r="AC12" s="1">
        <v>2137</v>
      </c>
      <c r="AD12" s="1">
        <v>2227.9299999999998</v>
      </c>
      <c r="AE12" s="1">
        <v>2473.46</v>
      </c>
      <c r="AF12" s="1">
        <v>2718.99</v>
      </c>
      <c r="AG12" s="1">
        <v>3091.82</v>
      </c>
      <c r="AH12" s="1">
        <v>3364.6</v>
      </c>
    </row>
    <row r="13" spans="1:35" ht="18">
      <c r="A13" s="2"/>
      <c r="B13" s="5"/>
      <c r="C13" s="43"/>
      <c r="D13" s="43"/>
      <c r="E13" s="6"/>
      <c r="F13" s="8"/>
      <c r="G13" s="14"/>
      <c r="H13" s="16"/>
      <c r="I13" s="5"/>
      <c r="J13" s="2"/>
      <c r="O13" t="s">
        <v>1</v>
      </c>
      <c r="P13" t="s">
        <v>2</v>
      </c>
      <c r="Q13" t="s">
        <v>3</v>
      </c>
      <c r="R13" t="s">
        <v>4</v>
      </c>
      <c r="S13" t="s">
        <v>5</v>
      </c>
      <c r="T13" t="s">
        <v>6</v>
      </c>
      <c r="U13" t="s">
        <v>7</v>
      </c>
      <c r="V13" t="s">
        <v>8</v>
      </c>
      <c r="W13" t="s">
        <v>9</v>
      </c>
      <c r="X13" t="s">
        <v>10</v>
      </c>
      <c r="Y13">
        <f>IF(O12=O13, Y12, 0)</f>
        <v>0</v>
      </c>
      <c r="Z13">
        <f t="shared" ref="Z13:AH13" si="1">IF(P12=P13, Z12, 0)</f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>SUM(Y13:AH13)</f>
        <v>0</v>
      </c>
    </row>
    <row r="14" spans="1:35" ht="18">
      <c r="A14" s="2"/>
      <c r="B14" s="5"/>
      <c r="C14" s="43" t="s">
        <v>18</v>
      </c>
      <c r="D14" s="43"/>
      <c r="E14" s="6"/>
      <c r="F14" s="48" t="str">
        <f>IF(H5="indicar", "nada", "Salário ilíquido mensal após valorização remuneratória desde:")</f>
        <v>nada</v>
      </c>
      <c r="G14" s="12" t="str">
        <f>IF(H5="indicar", "nada", "janeiro a agosto de 2018 - ")</f>
        <v>nada</v>
      </c>
      <c r="H14" s="13" t="str">
        <f>IF(H5="indicar", "nada", H12+H7)</f>
        <v>nada</v>
      </c>
      <c r="I14" s="5"/>
      <c r="J14" s="2"/>
      <c r="O14" t="s">
        <v>1</v>
      </c>
      <c r="P14" t="s">
        <v>2</v>
      </c>
      <c r="Q14" t="s">
        <v>3</v>
      </c>
      <c r="R14" t="s">
        <v>4</v>
      </c>
      <c r="S14" t="s">
        <v>5</v>
      </c>
      <c r="T14" t="s">
        <v>6</v>
      </c>
      <c r="U14" t="s">
        <v>7</v>
      </c>
      <c r="V14" t="s">
        <v>8</v>
      </c>
      <c r="W14" t="s">
        <v>9</v>
      </c>
      <c r="X14" t="s">
        <v>10</v>
      </c>
      <c r="Y14">
        <f>IF(O15=O14, Y12, 0)</f>
        <v>0</v>
      </c>
      <c r="Z14">
        <f t="shared" ref="Z14:AH14" si="2">IF(P15=P14, Z12, 0)</f>
        <v>0</v>
      </c>
      <c r="AA14">
        <f t="shared" si="2"/>
        <v>0</v>
      </c>
      <c r="AB14">
        <f t="shared" si="2"/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>SUM(Y14:AH14)</f>
        <v>0</v>
      </c>
    </row>
    <row r="15" spans="1:35" ht="18.75" customHeight="1">
      <c r="A15" s="2"/>
      <c r="B15" s="5"/>
      <c r="C15" s="43"/>
      <c r="D15" s="43"/>
      <c r="E15" s="5"/>
      <c r="F15" s="48"/>
      <c r="G15" s="17" t="str">
        <f>IF(H5="indicar", "nada", "setembro de 2018 a abril de 2019 - ")</f>
        <v>nada</v>
      </c>
      <c r="H15" s="18" t="str">
        <f>IF(H5="indicar", "nada", H12+H8)</f>
        <v>nada</v>
      </c>
      <c r="I15" s="5"/>
      <c r="J15" s="2"/>
      <c r="O15" t="str">
        <f>H5</f>
        <v>indicar</v>
      </c>
      <c r="P15" t="str">
        <f>O15</f>
        <v>indicar</v>
      </c>
      <c r="Q15" t="str">
        <f t="shared" ref="Q15:X15" si="3">P15</f>
        <v>indicar</v>
      </c>
      <c r="R15" t="str">
        <f t="shared" si="3"/>
        <v>indicar</v>
      </c>
      <c r="S15" t="str">
        <f t="shared" si="3"/>
        <v>indicar</v>
      </c>
      <c r="T15" t="str">
        <f t="shared" si="3"/>
        <v>indicar</v>
      </c>
      <c r="U15" t="str">
        <f t="shared" si="3"/>
        <v>indicar</v>
      </c>
      <c r="V15" t="str">
        <f t="shared" si="3"/>
        <v>indicar</v>
      </c>
      <c r="W15" t="str">
        <f t="shared" si="3"/>
        <v>indicar</v>
      </c>
      <c r="X15" t="str">
        <f t="shared" si="3"/>
        <v>indicar</v>
      </c>
      <c r="AF15">
        <f>AI15*0.25</f>
        <v>0</v>
      </c>
      <c r="AG15">
        <f>AI15*0.5</f>
        <v>0</v>
      </c>
      <c r="AH15">
        <f>0.75*AI15</f>
        <v>0</v>
      </c>
      <c r="AI15">
        <f>AI14-AI13</f>
        <v>0</v>
      </c>
    </row>
    <row r="16" spans="1:35" ht="15" customHeight="1">
      <c r="A16" s="2"/>
      <c r="B16" s="5"/>
      <c r="C16" s="43"/>
      <c r="D16" s="43"/>
      <c r="E16" s="7"/>
      <c r="F16" s="48"/>
      <c r="G16" s="12" t="str">
        <f>IF(H5="indicar", "nada", "maio de 2019 a novembro de 2019 - ")</f>
        <v>nada</v>
      </c>
      <c r="H16" s="13" t="str">
        <f>IF(H5="indicar", "nada", H12+H9)</f>
        <v>nada</v>
      </c>
      <c r="I16" s="10"/>
      <c r="J16" s="2"/>
      <c r="Y16" s="1"/>
      <c r="Z16" s="1"/>
      <c r="AA16" s="1"/>
      <c r="AB16" s="1"/>
      <c r="AC16" s="1"/>
      <c r="AD16" s="1"/>
      <c r="AE16" s="1">
        <f>ROUND(AF15, 2)</f>
        <v>0</v>
      </c>
      <c r="AF16" s="1"/>
      <c r="AG16" s="1"/>
      <c r="AH16" s="1"/>
    </row>
    <row r="17" spans="1:31" ht="19.8">
      <c r="A17" s="2"/>
      <c r="B17" s="5"/>
      <c r="C17" s="47" t="s">
        <v>20</v>
      </c>
      <c r="D17" s="47"/>
      <c r="E17" s="7"/>
      <c r="F17" s="48"/>
      <c r="G17" s="17" t="str">
        <f>IF(H5="indicar", "nada", "dezembro de 2019 - ")</f>
        <v>nada</v>
      </c>
      <c r="H17" s="18" t="str">
        <f>IF(H5="indicar", "nada", H12+H10)</f>
        <v>nada</v>
      </c>
      <c r="I17" s="10"/>
      <c r="J17" s="2"/>
      <c r="AE17" s="1">
        <f>ROUND(AG15, 2)</f>
        <v>0</v>
      </c>
    </row>
    <row r="18" spans="1:31" ht="18">
      <c r="A18" s="2"/>
      <c r="B18" s="5"/>
      <c r="C18" s="8"/>
      <c r="D18" s="9"/>
      <c r="E18" s="7"/>
      <c r="F18" s="8"/>
      <c r="G18" s="8"/>
      <c r="H18" s="8"/>
      <c r="I18" s="10"/>
      <c r="J18" s="2"/>
      <c r="AE18" s="1">
        <f>ROUND(AH15, 2)</f>
        <v>0</v>
      </c>
    </row>
    <row r="19" spans="1:31" ht="19.8">
      <c r="A19" s="2"/>
      <c r="B19" s="5"/>
      <c r="C19" s="44" t="s">
        <v>14</v>
      </c>
      <c r="D19" s="44"/>
      <c r="E19" s="44"/>
      <c r="F19" s="44"/>
      <c r="G19" s="44"/>
      <c r="H19" s="44"/>
      <c r="I19" s="10"/>
      <c r="J19" s="2"/>
      <c r="AE19" s="1">
        <f>ROUND(AI15, 2)</f>
        <v>0</v>
      </c>
    </row>
    <row r="20" spans="1:31" ht="9" customHeight="1">
      <c r="A20" s="2"/>
      <c r="B20" s="5"/>
      <c r="C20" s="45" t="s">
        <v>15</v>
      </c>
      <c r="D20" s="45"/>
      <c r="E20" s="45"/>
      <c r="F20" s="45"/>
      <c r="G20" s="45"/>
      <c r="H20" s="45"/>
      <c r="I20" s="5"/>
      <c r="J20" s="2"/>
    </row>
    <row r="21" spans="1:31" ht="18.75" customHeight="1">
      <c r="A21" s="2"/>
      <c r="B21" s="5"/>
      <c r="C21" s="45"/>
      <c r="D21" s="45"/>
      <c r="E21" s="45"/>
      <c r="F21" s="45"/>
      <c r="G21" s="45"/>
      <c r="H21" s="45"/>
      <c r="I21" s="10"/>
      <c r="J21" s="2"/>
    </row>
    <row r="22" spans="1:31" ht="18">
      <c r="A22" s="2"/>
      <c r="B22" s="5"/>
      <c r="C22" s="8"/>
      <c r="D22" s="8"/>
      <c r="E22" s="5"/>
      <c r="F22" s="5"/>
      <c r="G22" s="8"/>
      <c r="H22" s="8"/>
      <c r="I22" s="5"/>
      <c r="J22" s="2"/>
    </row>
    <row r="23" spans="1:3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1" hidden="1"/>
    <row r="25" spans="1:31" hidden="1"/>
    <row r="26" spans="1:31" hidden="1"/>
    <row r="27" spans="1:31" hidden="1"/>
    <row r="28" spans="1:31" hidden="1"/>
    <row r="29" spans="1:31" hidden="1"/>
    <row r="30" spans="1:31" hidden="1"/>
  </sheetData>
  <protectedRanges>
    <protectedRange password="C929" sqref="H4:H5" name="Intervalo1"/>
  </protectedRanges>
  <mergeCells count="9">
    <mergeCell ref="G3:H3"/>
    <mergeCell ref="C10:D13"/>
    <mergeCell ref="C14:D16"/>
    <mergeCell ref="C19:H19"/>
    <mergeCell ref="C20:H21"/>
    <mergeCell ref="C7:D9"/>
    <mergeCell ref="C17:D17"/>
    <mergeCell ref="F7:F10"/>
    <mergeCell ref="F14:F17"/>
  </mergeCells>
  <conditionalFormatting sqref="H4:H5">
    <cfRule type="containsBlanks" dxfId="5" priority="18">
      <formula>LEN(TRIM(H4))=0</formula>
    </cfRule>
    <cfRule type="containsText" dxfId="4" priority="4" operator="containsText" text="indicar">
      <formula>NOT(ISERROR(SEARCH("indicar",H4)))</formula>
    </cfRule>
  </conditionalFormatting>
  <conditionalFormatting sqref="F7:H10 G12:H12 F14:H17">
    <cfRule type="containsText" dxfId="3" priority="1" operator="containsText" text="nada">
      <formula>NOT(ISERROR(SEARCH("nada",F7)))</formula>
    </cfRule>
  </conditionalFormatting>
  <dataValidations xWindow="933" yWindow="343" count="2">
    <dataValidation type="list" errorStyle="information" allowBlank="1" showInputMessage="1" showErrorMessage="1" errorTitle="Selecione o escalão/índice" error="Selecione o seu escalão e índice atuais a partir da lista fornecida." promptTitle="Selecione o escalão/índice" prompt="Selecione o seu escalão e índice atuais." sqref="I13 H4 E13">
      <formula1>escindice</formula1>
    </dataValidation>
    <dataValidation type="list" errorStyle="information" allowBlank="1" showInputMessage="1" showErrorMessage="1" errorTitle="Selecione o escalão/índice" error="Selecione o seu escalão e índice após a progressão, a partir da lista fornecida." promptTitle="Selecione o escalão/índice" prompt="Selecione o seu escalão e índice, após a progressão." sqref="I14 H5 E14">
      <formula1>escindice</formula1>
    </dataValidation>
  </dataValidations>
  <hyperlinks>
    <hyperlink ref="C20" r:id="rId1" display="www.spra.pt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85" zoomScaleNormal="85" workbookViewId="0">
      <selection activeCell="J11" sqref="J11"/>
    </sheetView>
  </sheetViews>
  <sheetFormatPr defaultColWidth="0" defaultRowHeight="14.4" customHeight="1" zeroHeight="1"/>
  <cols>
    <col min="1" max="2" width="3.6640625" customWidth="1"/>
    <col min="3" max="3" width="13" customWidth="1"/>
    <col min="4" max="4" width="14.109375" customWidth="1"/>
    <col min="5" max="5" width="26.109375" customWidth="1"/>
    <col min="6" max="6" width="10" customWidth="1"/>
    <col min="7" max="7" width="12.5546875" customWidth="1"/>
    <col min="8" max="8" width="14.5546875" customWidth="1"/>
    <col min="9" max="9" width="12.6640625" customWidth="1"/>
    <col min="10" max="10" width="10.77734375" customWidth="1"/>
    <col min="11" max="11" width="13.88671875" customWidth="1"/>
    <col min="12" max="12" width="14.5546875" customWidth="1"/>
    <col min="13" max="14" width="26.109375" customWidth="1"/>
    <col min="15" max="16" width="4.33203125" customWidth="1"/>
    <col min="17" max="22" width="0" hidden="1" customWidth="1"/>
    <col min="23" max="16384" width="8.88671875" hidden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</row>
    <row r="3" spans="1:16" ht="61.2" customHeight="1">
      <c r="A3" s="2"/>
      <c r="B3" s="22"/>
      <c r="C3" s="22"/>
      <c r="D3" s="22"/>
      <c r="E3" s="22"/>
      <c r="F3" s="52" t="s">
        <v>39</v>
      </c>
      <c r="G3" s="52"/>
      <c r="H3" s="52"/>
      <c r="I3" s="52"/>
      <c r="J3" s="52"/>
      <c r="K3" s="52"/>
      <c r="L3" s="52"/>
      <c r="M3" s="52"/>
      <c r="N3" s="52"/>
      <c r="O3" s="22"/>
      <c r="P3" s="2"/>
    </row>
    <row r="4" spans="1:16" ht="10.199999999999999" customHeight="1">
      <c r="A4" s="2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"/>
    </row>
    <row r="5" spans="1:16" ht="24.6" customHeight="1">
      <c r="A5" s="2"/>
      <c r="B5" s="22"/>
      <c r="C5" s="58" t="s">
        <v>43</v>
      </c>
      <c r="D5" s="58"/>
      <c r="E5" s="58"/>
      <c r="F5" s="53" t="s">
        <v>45</v>
      </c>
      <c r="G5" s="53"/>
      <c r="H5" s="53"/>
      <c r="I5" s="53"/>
      <c r="J5" s="53"/>
      <c r="K5" s="53"/>
      <c r="L5" s="53"/>
      <c r="M5" s="53"/>
      <c r="N5" s="53"/>
      <c r="O5" s="22"/>
      <c r="P5" s="2"/>
    </row>
    <row r="6" spans="1:16" ht="24.6" customHeight="1">
      <c r="A6" s="2"/>
      <c r="B6" s="22"/>
      <c r="C6" s="58"/>
      <c r="D6" s="58"/>
      <c r="E6" s="58"/>
      <c r="F6" s="54" t="s">
        <v>21</v>
      </c>
      <c r="G6" s="54"/>
      <c r="H6" s="54"/>
      <c r="I6" s="54"/>
      <c r="J6" s="54"/>
      <c r="K6" s="54"/>
      <c r="L6" s="54"/>
      <c r="M6" s="54"/>
      <c r="N6" s="54"/>
      <c r="O6" s="22"/>
      <c r="P6" s="2"/>
    </row>
    <row r="7" spans="1:16" ht="24.6" customHeight="1">
      <c r="A7" s="2"/>
      <c r="B7" s="22"/>
      <c r="C7" s="58"/>
      <c r="D7" s="58"/>
      <c r="E7" s="58"/>
      <c r="F7" s="54" t="s">
        <v>22</v>
      </c>
      <c r="G7" s="54"/>
      <c r="H7" s="54"/>
      <c r="I7" s="54"/>
      <c r="J7" s="54"/>
      <c r="K7" s="54"/>
      <c r="L7" s="54"/>
      <c r="M7" s="54"/>
      <c r="N7" s="54"/>
      <c r="O7" s="22"/>
      <c r="P7" s="2"/>
    </row>
    <row r="8" spans="1:16" ht="12" customHeight="1">
      <c r="A8" s="2"/>
      <c r="B8" s="22"/>
      <c r="C8" s="58"/>
      <c r="D8" s="58"/>
      <c r="E8" s="58"/>
      <c r="F8" s="24"/>
      <c r="G8" s="24"/>
      <c r="H8" s="25"/>
      <c r="I8" s="25"/>
      <c r="J8" s="25"/>
      <c r="K8" s="25"/>
      <c r="L8" s="25"/>
      <c r="M8" s="25"/>
      <c r="N8" s="22"/>
      <c r="O8" s="22"/>
      <c r="P8" s="2"/>
    </row>
    <row r="9" spans="1:16" ht="40.200000000000003" customHeight="1">
      <c r="A9" s="2"/>
      <c r="B9" s="22"/>
      <c r="C9" s="22"/>
      <c r="D9" s="22"/>
      <c r="E9" s="59" t="s">
        <v>23</v>
      </c>
      <c r="F9" s="61" t="s">
        <v>24</v>
      </c>
      <c r="G9" s="61"/>
      <c r="H9" s="38" t="s">
        <v>25</v>
      </c>
      <c r="I9" s="31" t="s">
        <v>26</v>
      </c>
      <c r="J9" s="61" t="s">
        <v>27</v>
      </c>
      <c r="K9" s="61"/>
      <c r="L9" s="61"/>
      <c r="M9" s="55" t="s">
        <v>41</v>
      </c>
      <c r="N9" s="57" t="s">
        <v>42</v>
      </c>
      <c r="O9" s="22"/>
      <c r="P9" s="2"/>
    </row>
    <row r="10" spans="1:16" ht="57" customHeight="1">
      <c r="A10" s="2"/>
      <c r="B10" s="22"/>
      <c r="C10" s="22"/>
      <c r="D10" s="22"/>
      <c r="E10" s="60"/>
      <c r="F10" s="38" t="s">
        <v>28</v>
      </c>
      <c r="G10" s="38" t="s">
        <v>29</v>
      </c>
      <c r="H10" s="39">
        <v>3.5000000000000003E-2</v>
      </c>
      <c r="I10" s="40">
        <v>0.11</v>
      </c>
      <c r="J10" s="41" t="s">
        <v>30</v>
      </c>
      <c r="K10" s="41" t="s">
        <v>31</v>
      </c>
      <c r="L10" s="41" t="s">
        <v>32</v>
      </c>
      <c r="M10" s="56"/>
      <c r="N10" s="57"/>
      <c r="O10" s="22"/>
      <c r="P10" s="2"/>
    </row>
    <row r="11" spans="1:16" ht="30.6" customHeight="1">
      <c r="A11" s="2"/>
      <c r="B11" s="22"/>
      <c r="C11" s="50" t="s">
        <v>33</v>
      </c>
      <c r="D11" s="50"/>
      <c r="E11" s="32" t="str">
        <f>'valorização remuneratória'!H12</f>
        <v>nada</v>
      </c>
      <c r="F11" s="33"/>
      <c r="G11" s="26" t="e">
        <f>E11*F11</f>
        <v>#VALUE!</v>
      </c>
      <c r="H11" s="26" t="e">
        <f>E11*H10</f>
        <v>#VALUE!</v>
      </c>
      <c r="I11" s="26" t="e">
        <f>E11*I10</f>
        <v>#VALUE!</v>
      </c>
      <c r="J11" s="36"/>
      <c r="K11" s="37">
        <v>4.7699999999999996</v>
      </c>
      <c r="L11" s="27">
        <f>K11*J11</f>
        <v>0</v>
      </c>
      <c r="M11" s="34" t="e">
        <f>E11+L11-G11-H11-I11</f>
        <v>#VALUE!</v>
      </c>
      <c r="N11" s="35">
        <v>0</v>
      </c>
      <c r="O11" s="22"/>
      <c r="P11" s="2"/>
    </row>
    <row r="12" spans="1:16" ht="30.6" customHeight="1">
      <c r="A12" s="2"/>
      <c r="B12" s="22"/>
      <c r="C12" s="51" t="s">
        <v>34</v>
      </c>
      <c r="D12" s="28" t="s">
        <v>35</v>
      </c>
      <c r="E12" s="32" t="str">
        <f>'valorização remuneratória'!H14</f>
        <v>nada</v>
      </c>
      <c r="F12" s="33"/>
      <c r="G12" s="26" t="e">
        <f>E12*F12</f>
        <v>#VALUE!</v>
      </c>
      <c r="H12" s="26" t="e">
        <f>E12*H10</f>
        <v>#VALUE!</v>
      </c>
      <c r="I12" s="26" t="e">
        <f>E12*I10</f>
        <v>#VALUE!</v>
      </c>
      <c r="J12" s="36"/>
      <c r="K12" s="37">
        <v>4.7699999999999996</v>
      </c>
      <c r="L12" s="27">
        <f>K12*J12</f>
        <v>0</v>
      </c>
      <c r="M12" s="34" t="e">
        <f t="shared" ref="M12:M15" si="0">E12+L12-G12-H12-I12</f>
        <v>#VALUE!</v>
      </c>
      <c r="N12" s="35" t="e">
        <f>M12-M11</f>
        <v>#VALUE!</v>
      </c>
      <c r="O12" s="22"/>
      <c r="P12" s="2"/>
    </row>
    <row r="13" spans="1:16" ht="30.6" customHeight="1">
      <c r="A13" s="2"/>
      <c r="B13" s="22"/>
      <c r="C13" s="51"/>
      <c r="D13" s="28" t="s">
        <v>36</v>
      </c>
      <c r="E13" s="32" t="str">
        <f>'valorização remuneratória'!H15</f>
        <v>nada</v>
      </c>
      <c r="F13" s="33"/>
      <c r="G13" s="26" t="e">
        <f t="shared" ref="G13:G15" si="1">E13*F13</f>
        <v>#VALUE!</v>
      </c>
      <c r="H13" s="26" t="e">
        <f>E13*H10</f>
        <v>#VALUE!</v>
      </c>
      <c r="I13" s="26" t="e">
        <f>E13*I10</f>
        <v>#VALUE!</v>
      </c>
      <c r="J13" s="36"/>
      <c r="K13" s="37">
        <v>4.7699999999999996</v>
      </c>
      <c r="L13" s="27">
        <f t="shared" ref="L13:L15" si="2">K13*J13</f>
        <v>0</v>
      </c>
      <c r="M13" s="34" t="e">
        <f t="shared" si="0"/>
        <v>#VALUE!</v>
      </c>
      <c r="N13" s="35" t="e">
        <f>M13-M11</f>
        <v>#VALUE!</v>
      </c>
      <c r="O13" s="22"/>
      <c r="P13" s="2"/>
    </row>
    <row r="14" spans="1:16" ht="30.6" customHeight="1">
      <c r="A14" s="2"/>
      <c r="B14" s="22"/>
      <c r="C14" s="51"/>
      <c r="D14" s="28" t="s">
        <v>37</v>
      </c>
      <c r="E14" s="32" t="str">
        <f>'valorização remuneratória'!H16</f>
        <v>nada</v>
      </c>
      <c r="F14" s="33"/>
      <c r="G14" s="26" t="e">
        <f t="shared" si="1"/>
        <v>#VALUE!</v>
      </c>
      <c r="H14" s="26" t="e">
        <f>E14*H10</f>
        <v>#VALUE!</v>
      </c>
      <c r="I14" s="26" t="e">
        <f>E14*I10</f>
        <v>#VALUE!</v>
      </c>
      <c r="J14" s="36"/>
      <c r="K14" s="37">
        <v>4.7699999999999996</v>
      </c>
      <c r="L14" s="27">
        <f t="shared" si="2"/>
        <v>0</v>
      </c>
      <c r="M14" s="34" t="e">
        <f t="shared" si="0"/>
        <v>#VALUE!</v>
      </c>
      <c r="N14" s="35" t="e">
        <f>M14-M11</f>
        <v>#VALUE!</v>
      </c>
      <c r="O14" s="22"/>
      <c r="P14" s="2"/>
    </row>
    <row r="15" spans="1:16" ht="30.6" customHeight="1">
      <c r="A15" s="2"/>
      <c r="B15" s="22"/>
      <c r="C15" s="51"/>
      <c r="D15" s="28" t="s">
        <v>38</v>
      </c>
      <c r="E15" s="32" t="str">
        <f>'valorização remuneratória'!H17</f>
        <v>nada</v>
      </c>
      <c r="F15" s="33"/>
      <c r="G15" s="26" t="e">
        <f t="shared" si="1"/>
        <v>#VALUE!</v>
      </c>
      <c r="H15" s="26" t="e">
        <f>E15*H10</f>
        <v>#VALUE!</v>
      </c>
      <c r="I15" s="26" t="e">
        <f>E15*I10</f>
        <v>#VALUE!</v>
      </c>
      <c r="J15" s="36"/>
      <c r="K15" s="37">
        <v>4.7699999999999996</v>
      </c>
      <c r="L15" s="27">
        <f t="shared" si="2"/>
        <v>0</v>
      </c>
      <c r="M15" s="34" t="e">
        <f t="shared" si="0"/>
        <v>#VALUE!</v>
      </c>
      <c r="N15" s="35" t="e">
        <f>M15-M11</f>
        <v>#VALUE!</v>
      </c>
      <c r="O15" s="22"/>
      <c r="P15" s="2"/>
    </row>
    <row r="16" spans="1:16" ht="11.4" customHeight="1">
      <c r="A16" s="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"/>
    </row>
    <row r="17" spans="1:16" ht="20.399999999999999" customHeight="1">
      <c r="A17" s="2"/>
      <c r="B17" s="22"/>
      <c r="C17" s="22"/>
      <c r="D17" s="22"/>
      <c r="E17" s="49" t="s">
        <v>40</v>
      </c>
      <c r="F17" s="49"/>
      <c r="G17" s="49"/>
      <c r="H17" s="49"/>
      <c r="I17" s="49"/>
      <c r="J17" s="49"/>
      <c r="K17" s="49"/>
      <c r="L17" s="49"/>
      <c r="M17" s="49"/>
      <c r="N17" s="49"/>
      <c r="O17" s="29"/>
      <c r="P17" s="30"/>
    </row>
    <row r="18" spans="1:16" ht="37.200000000000003" customHeight="1">
      <c r="A18" s="2"/>
      <c r="B18" s="22"/>
      <c r="C18" s="22"/>
      <c r="D18" s="22"/>
      <c r="E18" s="49" t="s">
        <v>44</v>
      </c>
      <c r="F18" s="49"/>
      <c r="G18" s="49"/>
      <c r="H18" s="49"/>
      <c r="I18" s="49"/>
      <c r="J18" s="49"/>
      <c r="K18" s="49"/>
      <c r="L18" s="49"/>
      <c r="M18" s="49"/>
      <c r="N18" s="49"/>
      <c r="O18" s="29"/>
      <c r="P18" s="30"/>
    </row>
    <row r="19" spans="1:16" ht="13.2" customHeight="1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"/>
    </row>
    <row r="20" spans="1:16" ht="19.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4.4" customHeight="1"/>
  </sheetData>
  <mergeCells count="14">
    <mergeCell ref="E18:N18"/>
    <mergeCell ref="E17:N17"/>
    <mergeCell ref="C11:D11"/>
    <mergeCell ref="C12:C15"/>
    <mergeCell ref="F3:N3"/>
    <mergeCell ref="F5:N5"/>
    <mergeCell ref="F6:N6"/>
    <mergeCell ref="F7:N7"/>
    <mergeCell ref="M9:M10"/>
    <mergeCell ref="N9:N10"/>
    <mergeCell ref="C5:E8"/>
    <mergeCell ref="E9:E10"/>
    <mergeCell ref="F9:G9"/>
    <mergeCell ref="J9:L9"/>
  </mergeCells>
  <conditionalFormatting sqref="E11:N15">
    <cfRule type="cellIs" dxfId="2" priority="1" operator="equal">
      <formula>0</formula>
    </cfRule>
    <cfRule type="containsErrors" dxfId="1" priority="2">
      <formula>ISERROR(E11)</formula>
    </cfRule>
    <cfRule type="containsText" dxfId="0" priority="3" operator="containsText" text="nada">
      <formula>NOT(ISERROR(SEARCH("nada",E11)))</formula>
    </cfRule>
  </conditionalFormatting>
  <hyperlinks>
    <hyperlink ref="F5:N5" r:id="rId1" display="1. Introduzir a taxa de IRS (consultar aqui); Chamamos a atenção que É PROVÁVEL que a taxa de cada valorização SEJA DIFERENTE.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>
      <selection activeCell="C2" sqref="C2:C11"/>
    </sheetView>
  </sheetViews>
  <sheetFormatPr defaultRowHeight="14.4"/>
  <cols>
    <col min="2" max="2" width="15" bestFit="1" customWidth="1"/>
    <col min="3" max="3" width="9.5546875" bestFit="1" customWidth="1"/>
  </cols>
  <sheetData>
    <row r="1" spans="2:3">
      <c r="B1" t="s">
        <v>0</v>
      </c>
    </row>
    <row r="2" spans="2:3">
      <c r="B2" t="s">
        <v>1</v>
      </c>
      <c r="C2" s="1">
        <v>1518.63</v>
      </c>
    </row>
    <row r="3" spans="2:3">
      <c r="B3" t="s">
        <v>2</v>
      </c>
      <c r="C3" s="1">
        <v>1709.6</v>
      </c>
    </row>
    <row r="4" spans="2:3">
      <c r="B4" t="s">
        <v>3</v>
      </c>
      <c r="C4" s="1">
        <v>1864.19</v>
      </c>
    </row>
    <row r="5" spans="2:3">
      <c r="B5" t="s">
        <v>4</v>
      </c>
      <c r="C5" s="1">
        <v>1982.4</v>
      </c>
    </row>
    <row r="6" spans="2:3">
      <c r="B6" t="s">
        <v>5</v>
      </c>
      <c r="C6" s="1">
        <v>2137</v>
      </c>
    </row>
    <row r="7" spans="2:3">
      <c r="B7" t="s">
        <v>6</v>
      </c>
      <c r="C7" s="1">
        <v>2227.9299999999998</v>
      </c>
    </row>
    <row r="8" spans="2:3">
      <c r="B8" t="s">
        <v>7</v>
      </c>
      <c r="C8" s="1">
        <v>2473.46</v>
      </c>
    </row>
    <row r="9" spans="2:3">
      <c r="B9" t="s">
        <v>8</v>
      </c>
      <c r="C9" s="1">
        <v>2718.99</v>
      </c>
    </row>
    <row r="10" spans="2:3">
      <c r="B10" t="s">
        <v>9</v>
      </c>
      <c r="C10" s="1">
        <v>3091.82</v>
      </c>
    </row>
    <row r="11" spans="2:3">
      <c r="B11" t="s">
        <v>10</v>
      </c>
      <c r="C11" s="1">
        <v>3364.6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valorização remuneratória</vt:lpstr>
      <vt:lpstr>remuneração líquida</vt:lpstr>
      <vt:lpstr>Folha2</vt:lpstr>
      <vt:lpstr>escindice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Pedro Santos Teixeira</dc:creator>
  <cp:lastModifiedBy>SPRA</cp:lastModifiedBy>
  <dcterms:created xsi:type="dcterms:W3CDTF">2018-03-20T16:50:43Z</dcterms:created>
  <dcterms:modified xsi:type="dcterms:W3CDTF">2018-03-24T17:45:50Z</dcterms:modified>
</cp:coreProperties>
</file>